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РІШЕННЯ\Звіт за 9 місяців\"/>
    </mc:Choice>
  </mc:AlternateContent>
  <bookViews>
    <workbookView xWindow="0" yWindow="0" windowWidth="28800" windowHeight="12330" activeTab="1"/>
  </bookViews>
  <sheets>
    <sheet name="Доходи сп.ф." sheetId="4" r:id="rId1"/>
    <sheet name="Використ сп_ф" sheetId="1" r:id="rId2"/>
  </sheets>
  <definedNames>
    <definedName name="_xlnm.Print_Area" localSheetId="1">'Використ сп_ф'!$A$1:$H$59</definedName>
    <definedName name="_xlnm.Print_Area" localSheetId="0">'Доходи сп.ф.'!$A$1:$E$54</definedName>
  </definedNames>
  <calcPr calcId="162913"/>
</workbook>
</file>

<file path=xl/calcChain.xml><?xml version="1.0" encoding="utf-8"?>
<calcChain xmlns="http://schemas.openxmlformats.org/spreadsheetml/2006/main">
  <c r="E51" i="1" l="1"/>
  <c r="E53" i="1" s="1"/>
  <c r="F51" i="1"/>
  <c r="C17" i="4"/>
  <c r="E26" i="4"/>
  <c r="E25" i="4" s="1"/>
  <c r="C26" i="4"/>
  <c r="C25" i="4" s="1"/>
  <c r="C48" i="4" s="1"/>
  <c r="C51" i="4" s="1"/>
  <c r="C11" i="1"/>
  <c r="D11" i="1"/>
  <c r="E23" i="4"/>
  <c r="D8" i="1"/>
  <c r="C16" i="4"/>
  <c r="D13" i="1"/>
  <c r="D14" i="1"/>
  <c r="F14" i="1" s="1"/>
  <c r="F53" i="1" s="1"/>
  <c r="E16" i="4"/>
  <c r="E18" i="4" s="1"/>
  <c r="D51" i="1" s="1"/>
  <c r="D9" i="1"/>
  <c r="D18" i="4"/>
  <c r="C51" i="1"/>
  <c r="C18" i="4"/>
  <c r="C6" i="4"/>
  <c r="C23" i="4"/>
  <c r="D23" i="4"/>
  <c r="C8" i="1" s="1"/>
  <c r="D33" i="4"/>
  <c r="C14" i="1" s="1"/>
  <c r="D9" i="4"/>
  <c r="C7" i="1" s="1"/>
  <c r="G7" i="1" s="1"/>
  <c r="E9" i="4"/>
  <c r="E6" i="4" s="1"/>
  <c r="D7" i="1"/>
  <c r="C15" i="1"/>
  <c r="D15" i="1"/>
  <c r="C16" i="1"/>
  <c r="D16" i="1"/>
  <c r="C17" i="1"/>
  <c r="D17" i="1"/>
  <c r="C18" i="1"/>
  <c r="D18" i="1"/>
  <c r="C19" i="1"/>
  <c r="D19" i="1"/>
  <c r="C21" i="1"/>
  <c r="D21" i="1"/>
  <c r="C22" i="1"/>
  <c r="D22" i="1"/>
  <c r="C24" i="1"/>
  <c r="D24" i="1"/>
  <c r="C25" i="1"/>
  <c r="D25" i="1"/>
  <c r="C52" i="1"/>
  <c r="D52" i="1"/>
  <c r="C13" i="1"/>
  <c r="C9" i="1"/>
  <c r="C10" i="1"/>
  <c r="D10" i="1"/>
  <c r="C12" i="1"/>
  <c r="D12" i="1"/>
  <c r="C20" i="1"/>
  <c r="D20" i="1"/>
  <c r="G20" i="1" s="1"/>
  <c r="G27" i="4"/>
  <c r="C49" i="4"/>
  <c r="F49" i="4" s="1"/>
  <c r="F50" i="4"/>
  <c r="E49" i="4"/>
  <c r="C23" i="1"/>
  <c r="D23" i="1"/>
  <c r="D6" i="4"/>
  <c r="G22" i="1"/>
  <c r="G15" i="1"/>
  <c r="G10" i="1" l="1"/>
  <c r="D32" i="4"/>
  <c r="D26" i="4" s="1"/>
  <c r="D25" i="4" s="1"/>
  <c r="D48" i="4" s="1"/>
  <c r="D51" i="4" s="1"/>
  <c r="E48" i="4"/>
  <c r="E51" i="4" s="1"/>
  <c r="G19" i="1"/>
  <c r="G17" i="1"/>
  <c r="G13" i="1"/>
  <c r="G8" i="1"/>
  <c r="C53" i="1"/>
  <c r="G24" i="1"/>
  <c r="G14" i="1"/>
  <c r="G12" i="1"/>
  <c r="I53" i="1" s="1"/>
  <c r="G9" i="1"/>
  <c r="G18" i="1"/>
  <c r="G16" i="1"/>
  <c r="G21" i="1"/>
  <c r="D53" i="1"/>
  <c r="G23" i="1"/>
  <c r="G52" i="1"/>
  <c r="G25" i="1"/>
  <c r="G11" i="1"/>
  <c r="G51" i="1"/>
  <c r="G53" i="1" l="1"/>
  <c r="J53" i="1" s="1"/>
</calcChain>
</file>

<file path=xl/sharedStrings.xml><?xml version="1.0" encoding="utf-8"?>
<sst xmlns="http://schemas.openxmlformats.org/spreadsheetml/2006/main" count="236" uniqueCount="156">
  <si>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</si>
  <si>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</si>
  <si>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</si>
  <si>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</si>
  <si>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</si>
  <si>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</si>
  <si>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</si>
  <si>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</si>
  <si>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</si>
  <si>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</si>
  <si>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</si>
  <si>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</si>
  <si>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</si>
  <si>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</si>
  <si>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</si>
  <si>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</si>
  <si>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</si>
  <si>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</si>
  <si>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</si>
  <si>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</si>
  <si>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</si>
  <si>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</si>
  <si>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</si>
  <si>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</si>
  <si>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</si>
  <si>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</si>
  <si>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</si>
  <si>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</si>
  <si>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</si>
  <si>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</si>
  <si>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</si>
  <si>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</si>
  <si>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</si>
  <si>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</si>
  <si>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</si>
  <si>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</si>
  <si>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</si>
  <si>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</si>
  <si>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</si>
  <si>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</si>
  <si>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</si>
  <si>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</si>
  <si>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</si>
  <si>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</si>
  <si>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</si>
  <si>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</si>
  <si>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</si>
  <si>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</si>
  <si>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</si>
  <si>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</si>
  <si>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</si>
  <si>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</si>
  <si>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</si>
  <si>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</si>
  <si>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</si>
  <si>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</si>
  <si>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</si>
  <si>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</si>
  <si>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</si>
  <si>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</si>
  <si>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</si>
  <si>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</si>
  <si>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</si>
  <si>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</si>
  <si>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</si>
  <si>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</si>
  <si>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</si>
  <si>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</si>
  <si>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</si>
  <si>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</si>
  <si>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</si>
  <si>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</si>
  <si>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</si>
  <si>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</si>
  <si>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</si>
  <si>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</si>
  <si>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</si>
  <si>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</si>
  <si>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</si>
  <si>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</si>
  <si>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</si>
  <si>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</si>
  <si>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</si>
  <si>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</si>
  <si>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Начальник відділу фінансів, економічного розвитку та торгівлі </t>
  </si>
  <si>
    <t>Н.І.Мусієнко</t>
  </si>
  <si>
    <t>кап придб, кап рем,буд, рек,</t>
  </si>
  <si>
    <t>3210- всі КП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</si>
  <si>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</si>
  <si>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</si>
  <si>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</si>
  <si>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</si>
  <si>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</si>
  <si>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</si>
  <si>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</si>
  <si>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</si>
  <si>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</si>
  <si>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</si>
  <si>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</si>
  <si>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</si>
  <si>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ф.4-2</t>
  </si>
  <si>
    <t>дюсш, бмр</t>
  </si>
  <si>
    <t>Додаток 4</t>
  </si>
  <si>
    <t>Додаток 5</t>
  </si>
  <si>
    <t>до рішення сесії Боярської міської ради VII скликання від 29.03.2018  №44/1428</t>
  </si>
  <si>
    <t>План на 2018 рік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</si>
  <si>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</si>
  <si>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Залишок на початок 2018 р.</t>
  </si>
  <si>
    <t>Кошти на ремонт доріг  КПК 7461 (6650) (в т.ч. субвенція з держбюджету на ремонт доріг)</t>
  </si>
  <si>
    <t>Кошти на природоохоронні заходи              КПК 8340 (9140)</t>
  </si>
  <si>
    <t>Кошти на рекультивацію, міліорацію земель КПК 7130 (7310)</t>
  </si>
  <si>
    <t>Будинок культури (платні послуги)             КПК 4060 (4090)</t>
  </si>
  <si>
    <t>Дошкільні заклади освіти (платні послуги) КПК  1010 (1010)</t>
  </si>
  <si>
    <t>Б.Р. виконком 0150 (0170)</t>
  </si>
  <si>
    <t>Б.Р.  ДНЗ 1010 (1010)</t>
  </si>
  <si>
    <t>Б.Р. ВОС 8220 (7830)</t>
  </si>
  <si>
    <t>Б.Р. спорт 5062 (5062)</t>
  </si>
  <si>
    <t>Б.Р. культура 4082 (4200)</t>
  </si>
  <si>
    <t>Б.Р.Капітальні вкладення  7330 (6310)</t>
  </si>
  <si>
    <t>Б.Р. розробка схем 7350 (6430)</t>
  </si>
  <si>
    <t>Б.Р. кап. ремонт житлового фонду            КПК 6011 (6021)</t>
  </si>
  <si>
    <t>Б.Р. будинок культури 4060 (4090)</t>
  </si>
  <si>
    <t>Б.Р. внески органів влади в статутні фонди субєктів підприємницької діяльності 7670 (7470)</t>
  </si>
  <si>
    <t>Б.Р. теплові мережі _____ (6051)</t>
  </si>
  <si>
    <t>Б.Р.водозабезпечення _____ (6052)</t>
  </si>
  <si>
    <t>Б.Р.благоустрій 6030 (6060)</t>
  </si>
  <si>
    <t>Капітальний ремонт доріг                           КПК 7461 (6650)</t>
  </si>
  <si>
    <t>БОК _____ (6054)</t>
  </si>
  <si>
    <t>Інші видатки Б.Р. КПК 0180 (8600)</t>
  </si>
  <si>
    <t>Б.Р. землеустрій 7130 (7310)</t>
  </si>
  <si>
    <t>Капітальні трансферти до бюджетів вищого рівня  КПК 9770 (8800)</t>
  </si>
  <si>
    <t>доповернення субв дороги платіжка №2 від 24.01.2018</t>
  </si>
  <si>
    <t>Залишок  СП фонда</t>
  </si>
  <si>
    <t>Органи місцевого самоврядування (надходження від орендної плати)         КПК  0150 (0170)</t>
  </si>
  <si>
    <t>ДНЗ-0, БК-0, БОК-0, жек-0, водок-0, виконк-0, ритуалка-0</t>
  </si>
  <si>
    <t>Цільовий фонд     7692 (240900)</t>
  </si>
  <si>
    <t xml:space="preserve">Інші субвенції </t>
  </si>
  <si>
    <t>Всього надходжень за 1 квартал  2018 року</t>
  </si>
  <si>
    <t>Повернення невикористаної субвенції за 2017 рік (частково)</t>
  </si>
  <si>
    <t>Надходження бюджетних установ від реалізації в установленому порядку майна (крім нерухомого майна) (виконком) </t>
  </si>
  <si>
    <t>Органи місцевого самоврядування (інші джерела надходжень благодійні внески, кошти за призначенням)  КПК  0150 (0170)</t>
  </si>
  <si>
    <t xml:space="preserve">Інші джерела власних надходжень (благодійні внески,  кошти за призначенням,  і т.д.) </t>
  </si>
  <si>
    <t>Виконавчий комітет Боярської міської ради   (інші джерела власних надходжень)  КПК  7330 (3122)</t>
  </si>
  <si>
    <t>Б.Р.БОК  6020</t>
  </si>
  <si>
    <t xml:space="preserve">Б.Р. Будівництво  обєктів житлово-комунального господарства   КПК 7310 </t>
  </si>
  <si>
    <t>Видатки спеціального фонду міського бюджету м.Боярка за 9 місяців 2018 року</t>
  </si>
  <si>
    <t>Надходження за 9 місяців 2018р.</t>
  </si>
  <si>
    <t>Касові видатки за 9 місяців 2018р.</t>
  </si>
  <si>
    <t>Доходи спеціального фонду міського бюджету м.Боярка за 9 місяців 2018 ріку</t>
  </si>
  <si>
    <t>Всього надходжень за 9 місяців 2018 року</t>
  </si>
  <si>
    <t>омс-27 710,00, жек- 155125,60 грн.</t>
  </si>
  <si>
    <t>омс-19494,00, жек- 2178814,45 грн.</t>
  </si>
  <si>
    <t xml:space="preserve">1010 кап рем Джерельце </t>
  </si>
  <si>
    <t>3110- 263400, 3132-148050,76</t>
  </si>
  <si>
    <t xml:space="preserve">Б.Р. виконком 0180 </t>
  </si>
  <si>
    <t>Фактичні надходження за 9 місяців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</si>
</sst>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40" fillId="0" borderId="0" xfId="0" applyFont="1"/>
    <xf numFmtId="0" fontId="4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3" fillId="3" borderId="0" xfId="0" applyFont="1" applyFill="1" applyAlignment="1"/>
    <xf numFmtId="0" fontId="40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2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1" fillId="3" borderId="27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/>
    </xf>
    <xf numFmtId="0" fontId="31" fillId="3" borderId="23" xfId="0" applyFont="1" applyFill="1" applyBorder="1" applyAlignment="1">
      <alignment horizontal="left" vertical="center" wrapText="1"/>
    </xf>
    <xf numFmtId="0" fontId="42" fillId="3" borderId="0" xfId="0" applyFont="1" applyFill="1"/>
    <xf numFmtId="0" fontId="33" fillId="3" borderId="0" xfId="0" applyFont="1" applyFill="1"/>
    <xf numFmtId="0" fontId="31" fillId="3" borderId="21" xfId="0" applyFont="1" applyFill="1" applyBorder="1" applyAlignment="1">
      <alignment horizontal="left" vertical="center" wrapText="1"/>
    </xf>
    <xf numFmtId="0" fontId="31" fillId="3" borderId="28" xfId="0" applyFont="1" applyFill="1" applyBorder="1" applyAlignment="1">
      <alignment horizontal="left" vertical="center" wrapText="1"/>
    </xf>
    <xf numFmtId="0" fontId="31" fillId="3" borderId="25" xfId="0" applyFont="1" applyFill="1" applyBorder="1" applyAlignment="1">
      <alignment horizontal="center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0" fontId="31" fillId="3" borderId="30" xfId="0" applyFont="1" applyFill="1" applyBorder="1" applyAlignment="1">
      <alignment horizontal="center"/>
    </xf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0" fontId="29" fillId="3" borderId="11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2" fontId="29" fillId="3" borderId="10" xfId="0" applyNumberFormat="1" applyFont="1" applyFill="1" applyBorder="1" applyAlignment="1">
      <alignment horizontal="center" vertical="center" wrapText="1"/>
    </xf>
    <xf numFmtId="2" fontId="17" fillId="3" borderId="7" xfId="0" applyNumberFormat="1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164" fontId="29" fillId="3" borderId="0" xfId="0" applyNumberFormat="1" applyFont="1" applyFill="1"/>
    <xf numFmtId="0" fontId="13" fillId="3" borderId="32" xfId="0" applyFont="1" applyFill="1" applyBorder="1"/>
    <xf numFmtId="0" fontId="30" fillId="3" borderId="0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left" vertical="center" wrapText="1"/>
    </xf>
    <xf numFmtId="164" fontId="37" fillId="3" borderId="34" xfId="0" applyNumberFormat="1" applyFont="1" applyFill="1" applyBorder="1" applyAlignment="1">
      <alignment horizontal="center" vertical="center" wrapText="1"/>
    </xf>
    <xf numFmtId="164" fontId="28" fillId="3" borderId="34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4" fillId="3" borderId="0" xfId="0" applyFont="1" applyFill="1"/>
    <xf numFmtId="0" fontId="40" fillId="3" borderId="0" xfId="0" applyFont="1" applyFill="1"/>
    <xf numFmtId="2" fontId="45" fillId="4" borderId="15" xfId="0" applyNumberFormat="1" applyFont="1" applyFill="1" applyBorder="1" applyAlignment="1">
      <alignment horizontal="center" vertical="center"/>
    </xf>
    <xf numFmtId="2" fontId="46" fillId="3" borderId="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28" fillId="3" borderId="35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left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9" xfId="0" applyNumberFormat="1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2" fontId="28" fillId="3" borderId="40" xfId="0" applyNumberFormat="1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wrapText="1"/>
    </xf>
    <xf numFmtId="2" fontId="28" fillId="3" borderId="41" xfId="0" applyNumberFormat="1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4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1" fillId="4" borderId="10" xfId="0" applyFont="1" applyFill="1" applyBorder="1" applyAlignment="1">
      <alignment horizontal="center" vertical="center" wrapText="1"/>
    </xf>
    <xf numFmtId="2" fontId="28" fillId="4" borderId="1" xfId="0" applyNumberFormat="1" applyFont="1" applyFill="1" applyBorder="1" applyAlignment="1">
      <alignment horizontal="center" vertical="center" wrapText="1"/>
    </xf>
    <xf numFmtId="164" fontId="31" fillId="4" borderId="10" xfId="0" applyNumberFormat="1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2" fontId="31" fillId="4" borderId="1" xfId="0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164" fontId="31" fillId="4" borderId="13" xfId="0" applyNumberFormat="1" applyFont="1" applyFill="1" applyBorder="1" applyAlignment="1">
      <alignment horizontal="center" vertical="center" wrapText="1"/>
    </xf>
    <xf numFmtId="2" fontId="31" fillId="4" borderId="12" xfId="0" applyNumberFormat="1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164" fontId="31" fillId="4" borderId="12" xfId="0" applyNumberFormat="1" applyFont="1" applyFill="1" applyBorder="1" applyAlignment="1">
      <alignment horizontal="center" vertical="center" wrapText="1"/>
    </xf>
    <xf numFmtId="2" fontId="39" fillId="0" borderId="0" xfId="0" applyNumberFormat="1" applyFont="1"/>
    <xf numFmtId="0" fontId="31" fillId="3" borderId="24" xfId="0" applyFont="1" applyFill="1" applyBorder="1" applyAlignment="1">
      <alignment horizontal="center"/>
    </xf>
    <xf numFmtId="0" fontId="31" fillId="4" borderId="13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2" fontId="17" fillId="4" borderId="34" xfId="0" applyNumberFormat="1" applyFont="1" applyFill="1" applyBorder="1" applyAlignment="1">
      <alignment horizontal="center" vertical="center" wrapText="1"/>
    </xf>
    <xf numFmtId="2" fontId="17" fillId="4" borderId="44" xfId="0" applyNumberFormat="1" applyFont="1" applyFill="1" applyBorder="1" applyAlignment="1">
      <alignment horizontal="center" vertical="center" wrapText="1"/>
    </xf>
    <xf numFmtId="0" fontId="20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wrapText="1"/>
    </xf>
    <xf numFmtId="165" fontId="11" fillId="3" borderId="45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4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48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view="pageBreakPreview" topLeftCell="B1" zoomScale="90" zoomScaleNormal="100" zoomScaleSheetLayoutView="90" workbookViewId="0">
      <pane ySplit="5" topLeftCell="A6" activePane="bottomLeft" state="frozen"/>
      <selection pane="bottomLeft" activeCell="D9" sqref="D9"/>
    </sheetView>
  </sheetViews>
  <sheetFormatPr defaultRowHeight="12.75" x14ac:dyDescent="0.2"/>
  <cols>
    <col min="1" max="1" width="22.85546875" style="9" customWidth="1"/>
    <col min="2" max="2" width="66" customWidth="1"/>
    <col min="3" max="3" width="20.7109375" customWidth="1"/>
    <col min="4" max="4" width="18.28515625" style="6" customWidth="1"/>
    <col min="5" max="5" width="19.7109375" style="12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55" t="s">
        <v>102</v>
      </c>
      <c r="E1" s="255"/>
      <c r="F1" s="3"/>
    </row>
    <row r="2" spans="1:9" ht="25.5" hidden="1" customHeight="1" x14ac:dyDescent="0.25">
      <c r="D2" s="255" t="s">
        <v>104</v>
      </c>
      <c r="E2" s="255"/>
      <c r="F2" s="3"/>
    </row>
    <row r="3" spans="1:9" s="20" customFormat="1" ht="20.25" x14ac:dyDescent="0.3">
      <c r="A3" s="18"/>
      <c r="B3" s="19" t="s">
        <v>148</v>
      </c>
      <c r="C3" s="19"/>
      <c r="D3" s="176"/>
      <c r="E3" s="19"/>
      <c r="F3" s="19"/>
    </row>
    <row r="4" spans="1:9" ht="13.5" thickBot="1" x14ac:dyDescent="0.25">
      <c r="A4" s="11"/>
      <c r="B4" s="12"/>
      <c r="C4" s="12"/>
      <c r="D4" s="177"/>
      <c r="F4" s="12"/>
    </row>
    <row r="5" spans="1:9" s="17" customFormat="1" ht="48" thickBot="1" x14ac:dyDescent="0.3">
      <c r="A5" s="25" t="s">
        <v>12</v>
      </c>
      <c r="B5" s="26" t="s">
        <v>13</v>
      </c>
      <c r="C5" s="25" t="s">
        <v>105</v>
      </c>
      <c r="D5" s="26" t="s">
        <v>14</v>
      </c>
      <c r="E5" s="25" t="s">
        <v>155</v>
      </c>
      <c r="F5" s="27" t="s">
        <v>27</v>
      </c>
    </row>
    <row r="6" spans="1:9" s="72" customFormat="1" ht="38.25" customHeight="1" thickBot="1" x14ac:dyDescent="0.3">
      <c r="A6" s="251" t="s">
        <v>92</v>
      </c>
      <c r="B6" s="252"/>
      <c r="C6" s="71">
        <f>C9</f>
        <v>0</v>
      </c>
      <c r="D6" s="71">
        <f>D9</f>
        <v>30410.81</v>
      </c>
      <c r="E6" s="71">
        <f>E9</f>
        <v>0</v>
      </c>
      <c r="F6" s="29"/>
    </row>
    <row r="7" spans="1:9" ht="30" x14ac:dyDescent="0.25">
      <c r="A7" s="33">
        <v>12020200</v>
      </c>
      <c r="B7" s="34" t="s">
        <v>47</v>
      </c>
      <c r="C7" s="40">
        <v>0</v>
      </c>
      <c r="D7" s="240">
        <v>30410.81</v>
      </c>
      <c r="E7" s="230">
        <v>0</v>
      </c>
      <c r="F7" s="35"/>
      <c r="H7" s="5"/>
    </row>
    <row r="8" spans="1:9" ht="45.75" customHeight="1" thickBot="1" x14ac:dyDescent="0.3">
      <c r="A8" s="36">
        <v>18041500</v>
      </c>
      <c r="B8" s="37" t="s">
        <v>48</v>
      </c>
      <c r="C8" s="42">
        <v>0</v>
      </c>
      <c r="D8" s="241"/>
      <c r="E8" s="231">
        <v>0</v>
      </c>
      <c r="F8" s="38"/>
      <c r="H8" s="5"/>
    </row>
    <row r="9" spans="1:9" s="74" customFormat="1" ht="31.5" customHeight="1" thickBot="1" x14ac:dyDescent="0.3">
      <c r="A9" s="30"/>
      <c r="B9" s="31" t="s">
        <v>23</v>
      </c>
      <c r="C9" s="71">
        <v>0</v>
      </c>
      <c r="D9" s="71">
        <f>D7</f>
        <v>30410.81</v>
      </c>
      <c r="E9" s="71">
        <f>E7+E8</f>
        <v>0</v>
      </c>
      <c r="F9" s="73"/>
      <c r="H9" s="75"/>
    </row>
    <row r="10" spans="1:9" ht="30" customHeight="1" x14ac:dyDescent="0.25">
      <c r="A10" s="39" t="s">
        <v>49</v>
      </c>
      <c r="B10" s="34" t="s">
        <v>50</v>
      </c>
      <c r="C10" s="40">
        <v>0</v>
      </c>
      <c r="D10" s="242">
        <v>4077165.13</v>
      </c>
      <c r="E10" s="230">
        <v>0</v>
      </c>
      <c r="F10" s="35"/>
      <c r="H10" s="5"/>
    </row>
    <row r="11" spans="1:9" s="13" customFormat="1" ht="75" customHeight="1" x14ac:dyDescent="0.25">
      <c r="A11" s="41">
        <v>33010104</v>
      </c>
      <c r="B11" s="37" t="s">
        <v>75</v>
      </c>
      <c r="C11" s="42">
        <v>0</v>
      </c>
      <c r="D11" s="247"/>
      <c r="E11" s="231">
        <v>0</v>
      </c>
      <c r="F11" s="35"/>
    </row>
    <row r="12" spans="1:9" s="13" customFormat="1" ht="19.5" customHeight="1" x14ac:dyDescent="0.25">
      <c r="A12" s="43">
        <v>24170000</v>
      </c>
      <c r="B12" s="37" t="s">
        <v>72</v>
      </c>
      <c r="C12" s="44">
        <v>600000</v>
      </c>
      <c r="D12" s="247"/>
      <c r="E12" s="45">
        <v>217680.77</v>
      </c>
      <c r="F12" s="35"/>
    </row>
    <row r="13" spans="1:9" ht="32.25" hidden="1" customHeight="1" x14ac:dyDescent="0.25">
      <c r="A13" s="43" t="s">
        <v>77</v>
      </c>
      <c r="B13" s="37" t="s">
        <v>56</v>
      </c>
      <c r="C13" s="42">
        <v>0</v>
      </c>
      <c r="D13" s="247"/>
      <c r="E13" s="231"/>
      <c r="F13" s="46"/>
      <c r="H13" s="5"/>
    </row>
    <row r="14" spans="1:9" s="13" customFormat="1" ht="26.25" hidden="1" customHeight="1" x14ac:dyDescent="0.25">
      <c r="A14" s="43">
        <v>41035003</v>
      </c>
      <c r="B14" s="47" t="s">
        <v>136</v>
      </c>
      <c r="C14" s="45">
        <v>0</v>
      </c>
      <c r="D14" s="247"/>
      <c r="E14" s="45">
        <v>0</v>
      </c>
      <c r="F14" s="48"/>
      <c r="H14" s="198" t="s">
        <v>131</v>
      </c>
      <c r="I14" s="198"/>
    </row>
    <row r="15" spans="1:9" s="13" customFormat="1" ht="30.75" hidden="1" customHeight="1" x14ac:dyDescent="0.25">
      <c r="A15" s="41">
        <v>41034503</v>
      </c>
      <c r="B15" s="37" t="s">
        <v>99</v>
      </c>
      <c r="C15" s="45">
        <v>0</v>
      </c>
      <c r="D15" s="247"/>
      <c r="E15" s="231">
        <v>0</v>
      </c>
      <c r="F15" s="38"/>
    </row>
    <row r="16" spans="1:9" ht="26.25" customHeight="1" thickBot="1" x14ac:dyDescent="0.25">
      <c r="A16" s="41"/>
      <c r="B16" s="76" t="s">
        <v>79</v>
      </c>
      <c r="C16" s="49">
        <f>C12</f>
        <v>600000</v>
      </c>
      <c r="D16" s="248"/>
      <c r="E16" s="231">
        <f>E10+E12+E11+E14+E15</f>
        <v>217680.77</v>
      </c>
      <c r="F16" s="38"/>
      <c r="H16" s="5"/>
    </row>
    <row r="17" spans="1:45" s="13" customFormat="1" ht="23.25" customHeight="1" thickBot="1" x14ac:dyDescent="0.25">
      <c r="A17" s="50" t="s">
        <v>77</v>
      </c>
      <c r="B17" s="51" t="s">
        <v>90</v>
      </c>
      <c r="C17" s="52">
        <f>13000000+1441170+1500000+659920+2288391</f>
        <v>18889481</v>
      </c>
      <c r="D17" s="178"/>
      <c r="E17" s="197">
        <v>0</v>
      </c>
      <c r="F17" s="53"/>
      <c r="H17" s="15" t="s">
        <v>96</v>
      </c>
    </row>
    <row r="18" spans="1:45" s="74" customFormat="1" ht="26.25" customHeight="1" thickBot="1" x14ac:dyDescent="0.3">
      <c r="A18" s="77"/>
      <c r="B18" s="32" t="s">
        <v>51</v>
      </c>
      <c r="C18" s="78">
        <f>C10+C11+C12+C14</f>
        <v>600000</v>
      </c>
      <c r="D18" s="79">
        <f>D10</f>
        <v>4077165.13</v>
      </c>
      <c r="E18" s="79">
        <f>E16</f>
        <v>217680.77</v>
      </c>
      <c r="F18" s="80"/>
      <c r="H18" s="81"/>
    </row>
    <row r="19" spans="1:45" s="13" customFormat="1" ht="29.25" customHeight="1" x14ac:dyDescent="0.25">
      <c r="A19" s="54">
        <v>19010100</v>
      </c>
      <c r="B19" s="34" t="s">
        <v>80</v>
      </c>
      <c r="C19" s="40">
        <v>41500</v>
      </c>
      <c r="D19" s="242">
        <v>492893.11</v>
      </c>
      <c r="E19" s="230">
        <v>53779.58</v>
      </c>
      <c r="F19" s="55"/>
    </row>
    <row r="20" spans="1:45" s="13" customFormat="1" ht="30.75" customHeight="1" x14ac:dyDescent="0.25">
      <c r="A20" s="43">
        <v>19010200</v>
      </c>
      <c r="B20" s="47" t="s">
        <v>81</v>
      </c>
      <c r="C20" s="45">
        <v>16800</v>
      </c>
      <c r="D20" s="243"/>
      <c r="E20" s="45">
        <v>19740.97</v>
      </c>
      <c r="F20" s="56"/>
    </row>
    <row r="21" spans="1:45" s="13" customFormat="1" ht="44.25" customHeight="1" x14ac:dyDescent="0.25">
      <c r="A21" s="43">
        <v>19010300</v>
      </c>
      <c r="B21" s="47" t="s">
        <v>82</v>
      </c>
      <c r="C21" s="45">
        <v>200</v>
      </c>
      <c r="D21" s="243"/>
      <c r="E21" s="45">
        <v>243.67</v>
      </c>
      <c r="F21" s="56"/>
    </row>
    <row r="22" spans="1:45" s="13" customFormat="1" ht="44.25" customHeight="1" thickBot="1" x14ac:dyDescent="0.3">
      <c r="A22" s="41">
        <v>24062100</v>
      </c>
      <c r="B22" s="57" t="s">
        <v>83</v>
      </c>
      <c r="C22" s="42">
        <v>0</v>
      </c>
      <c r="D22" s="244"/>
      <c r="E22" s="231">
        <v>6198.44</v>
      </c>
      <c r="F22" s="46"/>
      <c r="I22" s="14"/>
    </row>
    <row r="23" spans="1:45" s="74" customFormat="1" ht="19.5" customHeight="1" thickBot="1" x14ac:dyDescent="0.3">
      <c r="A23" s="30"/>
      <c r="B23" s="31" t="s">
        <v>52</v>
      </c>
      <c r="C23" s="71">
        <f>C19+C20+C21+C22</f>
        <v>58500</v>
      </c>
      <c r="D23" s="71">
        <f>D19</f>
        <v>492893.11</v>
      </c>
      <c r="E23" s="71">
        <f>E19+E20+E21+E22</f>
        <v>79962.66</v>
      </c>
      <c r="F23" s="82"/>
      <c r="H23" s="81"/>
      <c r="I23" s="83"/>
    </row>
    <row r="24" spans="1:45" s="85" customFormat="1" ht="42" customHeight="1" thickBot="1" x14ac:dyDescent="0.3">
      <c r="A24" s="84">
        <v>21110000</v>
      </c>
      <c r="B24" s="88" t="s">
        <v>95</v>
      </c>
      <c r="C24" s="89">
        <v>0</v>
      </c>
      <c r="D24" s="89">
        <v>215554.15</v>
      </c>
      <c r="E24" s="89">
        <v>0</v>
      </c>
      <c r="F24" s="89"/>
      <c r="H24" s="86"/>
      <c r="I24" s="87"/>
    </row>
    <row r="25" spans="1:45" s="72" customFormat="1" ht="29.25" customHeight="1" thickBot="1" x14ac:dyDescent="0.3">
      <c r="A25" s="251" t="s">
        <v>93</v>
      </c>
      <c r="B25" s="252"/>
      <c r="C25" s="71">
        <f>C26</f>
        <v>4000000</v>
      </c>
      <c r="D25" s="71">
        <f>D26</f>
        <v>209950.62</v>
      </c>
      <c r="E25" s="71">
        <f>E26</f>
        <v>3329104.33</v>
      </c>
      <c r="F25" s="32"/>
    </row>
    <row r="26" spans="1:45" ht="29.25" customHeight="1" thickBot="1" x14ac:dyDescent="0.25">
      <c r="A26" s="92"/>
      <c r="B26" s="69" t="s">
        <v>22</v>
      </c>
      <c r="C26" s="28">
        <f>C27+C28+C30+C31+C32</f>
        <v>4000000</v>
      </c>
      <c r="D26" s="28">
        <f>D27+D28+D30+D31+D32</f>
        <v>209950.62</v>
      </c>
      <c r="E26" s="28">
        <f>E27+E28+E30+E31+E32</f>
        <v>3329104.33</v>
      </c>
      <c r="F26" s="70"/>
      <c r="H26" s="237"/>
      <c r="I26" s="237"/>
      <c r="J26" s="237"/>
      <c r="K26" s="90"/>
      <c r="L26" s="90"/>
      <c r="M26" s="90"/>
      <c r="N26" s="90"/>
    </row>
    <row r="27" spans="1:45" s="8" customFormat="1" ht="48.75" customHeight="1" x14ac:dyDescent="0.2">
      <c r="A27" s="58">
        <v>25010100</v>
      </c>
      <c r="B27" s="91" t="s">
        <v>59</v>
      </c>
      <c r="C27" s="94">
        <v>3900000</v>
      </c>
      <c r="D27" s="91">
        <v>169228.94</v>
      </c>
      <c r="E27" s="94">
        <v>2801298.48</v>
      </c>
      <c r="F27" s="91"/>
      <c r="G27" s="22">
        <f>53580+201114.63+121095.28+133728+444981+570774.09+292809.63+329697</f>
        <v>2147779.63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s="95" customFormat="1" ht="28.5" customHeight="1" x14ac:dyDescent="0.2">
      <c r="A28" s="58">
        <v>25010100</v>
      </c>
      <c r="B28" s="58" t="s">
        <v>46</v>
      </c>
      <c r="C28" s="58">
        <v>0</v>
      </c>
      <c r="D28" s="58">
        <v>25811.98</v>
      </c>
      <c r="E28" s="61">
        <v>0</v>
      </c>
      <c r="F28" s="58"/>
      <c r="H28" s="96"/>
      <c r="I28" s="23"/>
      <c r="J28" s="97"/>
      <c r="K28" s="97"/>
      <c r="L28" s="97"/>
    </row>
    <row r="29" spans="1:45" s="95" customFormat="1" ht="24.75" hidden="1" customHeight="1" x14ac:dyDescent="0.2">
      <c r="A29" s="58"/>
      <c r="B29" s="58" t="s">
        <v>43</v>
      </c>
      <c r="C29" s="58"/>
      <c r="D29" s="58"/>
      <c r="E29" s="58"/>
      <c r="F29" s="58"/>
    </row>
    <row r="30" spans="1:45" s="95" customFormat="1" ht="29.25" customHeight="1" x14ac:dyDescent="0.2">
      <c r="A30" s="58">
        <v>25010100</v>
      </c>
      <c r="B30" s="58" t="s">
        <v>28</v>
      </c>
      <c r="C30" s="61">
        <v>100000</v>
      </c>
      <c r="D30" s="61">
        <v>13878.65</v>
      </c>
      <c r="E30" s="61">
        <v>70704</v>
      </c>
      <c r="F30" s="58"/>
    </row>
    <row r="31" spans="1:45" s="95" customFormat="1" ht="29.25" customHeight="1" x14ac:dyDescent="0.2">
      <c r="A31" s="58">
        <v>25010400</v>
      </c>
      <c r="B31" s="58" t="s">
        <v>139</v>
      </c>
      <c r="C31" s="61">
        <v>0</v>
      </c>
      <c r="D31" s="61">
        <v>0</v>
      </c>
      <c r="E31" s="61">
        <v>159.72</v>
      </c>
      <c r="F31" s="58"/>
    </row>
    <row r="32" spans="1:45" s="95" customFormat="1" ht="31.5" customHeight="1" thickBot="1" x14ac:dyDescent="0.25">
      <c r="A32" s="58">
        <v>25020100</v>
      </c>
      <c r="B32" s="58" t="s">
        <v>141</v>
      </c>
      <c r="C32" s="61">
        <v>0</v>
      </c>
      <c r="D32" s="61">
        <f>D33</f>
        <v>1031.05</v>
      </c>
      <c r="E32" s="61">
        <v>456942.13</v>
      </c>
      <c r="F32" s="58" t="s">
        <v>21</v>
      </c>
      <c r="G32" s="21"/>
      <c r="H32" s="98"/>
    </row>
    <row r="33" spans="1:9" s="12" customFormat="1" ht="21.75" hidden="1" customHeight="1" x14ac:dyDescent="0.2">
      <c r="A33" s="62" t="s">
        <v>94</v>
      </c>
      <c r="B33" s="60" t="s">
        <v>45</v>
      </c>
      <c r="C33" s="61">
        <v>0</v>
      </c>
      <c r="D33" s="59">
        <f>1030.35+0.7</f>
        <v>1031.05</v>
      </c>
      <c r="E33" s="59">
        <v>0</v>
      </c>
      <c r="F33" s="63" t="s">
        <v>21</v>
      </c>
      <c r="G33" s="93"/>
      <c r="H33" s="93"/>
    </row>
    <row r="34" spans="1:9" ht="29.25" hidden="1" customHeight="1" x14ac:dyDescent="0.2">
      <c r="A34" s="62" t="s">
        <v>20</v>
      </c>
      <c r="B34" s="60" t="s">
        <v>61</v>
      </c>
      <c r="C34" s="61">
        <v>0</v>
      </c>
      <c r="D34" s="61">
        <v>0</v>
      </c>
      <c r="E34" s="59">
        <v>0</v>
      </c>
      <c r="F34" s="63" t="s">
        <v>21</v>
      </c>
      <c r="G34" s="2"/>
      <c r="H34" s="2"/>
    </row>
    <row r="35" spans="1:9" ht="29.25" hidden="1" customHeight="1" x14ac:dyDescent="0.2">
      <c r="A35" s="62" t="s">
        <v>30</v>
      </c>
      <c r="B35" s="60" t="s">
        <v>42</v>
      </c>
      <c r="C35" s="61">
        <v>0</v>
      </c>
      <c r="D35" s="61">
        <v>0</v>
      </c>
      <c r="E35" s="59"/>
      <c r="F35" s="63" t="s">
        <v>21</v>
      </c>
      <c r="G35" s="2"/>
      <c r="H35" s="2"/>
    </row>
    <row r="36" spans="1:9" ht="15.75" hidden="1" customHeight="1" x14ac:dyDescent="0.25">
      <c r="A36" s="62" t="s">
        <v>30</v>
      </c>
      <c r="B36" s="60" t="s">
        <v>60</v>
      </c>
      <c r="C36" s="61">
        <v>0</v>
      </c>
      <c r="D36" s="61">
        <v>0</v>
      </c>
      <c r="E36" s="64">
        <v>0</v>
      </c>
      <c r="F36" s="63"/>
      <c r="G36" s="2"/>
      <c r="H36" s="2"/>
    </row>
    <row r="37" spans="1:9" ht="16.5" hidden="1" customHeight="1" x14ac:dyDescent="0.2">
      <c r="A37" s="62" t="s">
        <v>19</v>
      </c>
      <c r="B37" s="60" t="s">
        <v>62</v>
      </c>
      <c r="C37" s="61">
        <v>0</v>
      </c>
      <c r="D37" s="61">
        <v>0</v>
      </c>
      <c r="E37" s="59">
        <v>0</v>
      </c>
      <c r="F37" s="63" t="s">
        <v>21</v>
      </c>
      <c r="G37" s="249" t="s">
        <v>78</v>
      </c>
      <c r="H37" s="250"/>
      <c r="I37" s="250"/>
    </row>
    <row r="38" spans="1:9" ht="12.75" hidden="1" customHeight="1" x14ac:dyDescent="0.2">
      <c r="A38" s="60">
        <v>110502</v>
      </c>
      <c r="B38" s="60" t="s">
        <v>63</v>
      </c>
      <c r="C38" s="61">
        <v>0</v>
      </c>
      <c r="D38" s="61">
        <v>0</v>
      </c>
      <c r="E38" s="59"/>
      <c r="F38" s="63" t="s">
        <v>21</v>
      </c>
      <c r="G38" s="2"/>
      <c r="H38" s="2"/>
    </row>
    <row r="39" spans="1:9" ht="13.5" hidden="1" customHeight="1" x14ac:dyDescent="0.2">
      <c r="A39" s="60">
        <v>100102</v>
      </c>
      <c r="B39" s="60" t="s">
        <v>64</v>
      </c>
      <c r="C39" s="61">
        <v>0</v>
      </c>
      <c r="D39" s="61">
        <v>0</v>
      </c>
      <c r="E39" s="59">
        <v>0</v>
      </c>
      <c r="F39" s="63" t="s">
        <v>21</v>
      </c>
      <c r="G39" s="2"/>
      <c r="H39" s="2"/>
    </row>
    <row r="40" spans="1:9" ht="17.25" hidden="1" customHeight="1" x14ac:dyDescent="0.2">
      <c r="A40" s="60">
        <v>100201</v>
      </c>
      <c r="B40" s="60" t="s">
        <v>65</v>
      </c>
      <c r="C40" s="61">
        <v>0</v>
      </c>
      <c r="D40" s="61">
        <v>0</v>
      </c>
      <c r="E40" s="59">
        <v>0</v>
      </c>
      <c r="F40" s="63" t="s">
        <v>21</v>
      </c>
      <c r="G40" s="2"/>
      <c r="H40" s="2"/>
    </row>
    <row r="41" spans="1:9" ht="54.75" hidden="1" customHeight="1" x14ac:dyDescent="0.2">
      <c r="A41" s="60">
        <v>100208</v>
      </c>
      <c r="B41" s="60" t="s">
        <v>40</v>
      </c>
      <c r="C41" s="61">
        <v>0</v>
      </c>
      <c r="D41" s="61">
        <v>0</v>
      </c>
      <c r="E41" s="59"/>
      <c r="F41" s="63" t="s">
        <v>21</v>
      </c>
      <c r="G41" s="2"/>
      <c r="H41" s="2"/>
    </row>
    <row r="42" spans="1:9" ht="14.25" hidden="1" customHeight="1" x14ac:dyDescent="0.2">
      <c r="A42" s="60">
        <v>100202</v>
      </c>
      <c r="B42" s="60" t="s">
        <v>66</v>
      </c>
      <c r="C42" s="61">
        <v>0</v>
      </c>
      <c r="D42" s="61">
        <v>0</v>
      </c>
      <c r="E42" s="59">
        <v>0</v>
      </c>
      <c r="F42" s="63" t="s">
        <v>21</v>
      </c>
      <c r="G42" s="2"/>
      <c r="H42" s="2"/>
    </row>
    <row r="43" spans="1:9" ht="14.25" hidden="1" customHeight="1" x14ac:dyDescent="0.2">
      <c r="A43" s="60">
        <v>100203</v>
      </c>
      <c r="B43" s="60" t="s">
        <v>67</v>
      </c>
      <c r="C43" s="61">
        <v>0</v>
      </c>
      <c r="D43" s="61">
        <v>0</v>
      </c>
      <c r="E43" s="59">
        <v>0</v>
      </c>
      <c r="F43" s="63" t="s">
        <v>21</v>
      </c>
      <c r="G43" s="2"/>
      <c r="H43" s="2"/>
    </row>
    <row r="44" spans="1:9" ht="15.75" hidden="1" customHeight="1" x14ac:dyDescent="0.2">
      <c r="A44" s="60">
        <v>110502</v>
      </c>
      <c r="B44" s="60" t="s">
        <v>68</v>
      </c>
      <c r="C44" s="61">
        <v>0</v>
      </c>
      <c r="D44" s="61">
        <v>0</v>
      </c>
      <c r="E44" s="59">
        <v>0</v>
      </c>
      <c r="F44" s="63" t="s">
        <v>21</v>
      </c>
      <c r="G44" s="2"/>
      <c r="H44" s="4"/>
    </row>
    <row r="45" spans="1:9" ht="15.75" hidden="1" customHeight="1" x14ac:dyDescent="0.2">
      <c r="A45" s="60">
        <v>120201</v>
      </c>
      <c r="B45" s="65" t="s">
        <v>69</v>
      </c>
      <c r="C45" s="61">
        <v>0</v>
      </c>
      <c r="D45" s="61">
        <v>0</v>
      </c>
      <c r="E45" s="59">
        <v>0</v>
      </c>
      <c r="F45" s="63" t="s">
        <v>21</v>
      </c>
      <c r="G45" s="2"/>
      <c r="H45" s="2"/>
    </row>
    <row r="46" spans="1:9" ht="16.5" hidden="1" customHeight="1" x14ac:dyDescent="0.2">
      <c r="A46" s="222">
        <v>250404</v>
      </c>
      <c r="B46" s="222" t="s">
        <v>70</v>
      </c>
      <c r="C46" s="223">
        <v>0</v>
      </c>
      <c r="D46" s="223">
        <v>0</v>
      </c>
      <c r="E46" s="224">
        <v>0</v>
      </c>
      <c r="F46" s="63" t="s">
        <v>21</v>
      </c>
      <c r="G46" s="2"/>
      <c r="H46" s="2"/>
    </row>
    <row r="47" spans="1:9" ht="45.75" thickBot="1" x14ac:dyDescent="0.25">
      <c r="A47" s="225">
        <v>50110000</v>
      </c>
      <c r="B47" s="226" t="s">
        <v>106</v>
      </c>
      <c r="C47" s="227">
        <v>0</v>
      </c>
      <c r="D47" s="228">
        <v>0.16</v>
      </c>
      <c r="E47" s="229">
        <v>61450.52</v>
      </c>
      <c r="F47" s="221" t="s">
        <v>21</v>
      </c>
      <c r="G47" s="2"/>
      <c r="H47" s="2"/>
    </row>
    <row r="48" spans="1:9" s="74" customFormat="1" ht="45.75" customHeight="1" thickBot="1" x14ac:dyDescent="0.3">
      <c r="A48" s="238" t="s">
        <v>149</v>
      </c>
      <c r="B48" s="239"/>
      <c r="C48" s="99">
        <f>C12+C23+C24+C25</f>
        <v>4658500</v>
      </c>
      <c r="D48" s="99">
        <f>D6+D18+D23+D24+D25+D47</f>
        <v>5025973.9800000004</v>
      </c>
      <c r="E48" s="99">
        <f>E6+E18+E23+E24+E25+E47</f>
        <v>3688198.2800000003</v>
      </c>
      <c r="F48" s="100"/>
      <c r="H48" s="212"/>
    </row>
    <row r="49" spans="1:8" s="74" customFormat="1" ht="34.5" hidden="1" customHeight="1" thickBot="1" x14ac:dyDescent="0.3">
      <c r="A49" s="253" t="s">
        <v>57</v>
      </c>
      <c r="B49" s="254"/>
      <c r="C49" s="101" t="e">
        <f>#REF!</f>
        <v>#REF!</v>
      </c>
      <c r="D49" s="101">
        <v>0</v>
      </c>
      <c r="E49" s="101" t="e">
        <f>#REF!</f>
        <v>#REF!</v>
      </c>
      <c r="F49" s="100" t="e">
        <f>(#REF!+E28)/C49</f>
        <v>#REF!</v>
      </c>
      <c r="H49" s="212"/>
    </row>
    <row r="50" spans="1:8" s="74" customFormat="1" ht="34.5" hidden="1" customHeight="1" thickBot="1" x14ac:dyDescent="0.3">
      <c r="A50" s="245" t="s">
        <v>73</v>
      </c>
      <c r="B50" s="246"/>
      <c r="C50" s="102">
        <v>0</v>
      </c>
      <c r="D50" s="102">
        <v>0</v>
      </c>
      <c r="E50" s="102">
        <v>0</v>
      </c>
      <c r="F50" s="103" t="e">
        <f>(#REF!+E29)/C50</f>
        <v>#REF!</v>
      </c>
      <c r="H50" s="212"/>
    </row>
    <row r="51" spans="1:8" s="74" customFormat="1" ht="42.75" hidden="1" customHeight="1" thickBot="1" x14ac:dyDescent="0.3">
      <c r="A51" s="238" t="s">
        <v>137</v>
      </c>
      <c r="B51" s="239"/>
      <c r="C51" s="99">
        <f>C48+C14</f>
        <v>4658500</v>
      </c>
      <c r="D51" s="99">
        <f>D48</f>
        <v>5025973.9800000004</v>
      </c>
      <c r="E51" s="99">
        <f>E48+E14+E15</f>
        <v>3688198.2800000003</v>
      </c>
      <c r="F51" s="100"/>
      <c r="H51" s="212"/>
    </row>
    <row r="52" spans="1:8" ht="27" customHeight="1" x14ac:dyDescent="0.2">
      <c r="A52" s="66"/>
      <c r="B52" s="66"/>
      <c r="C52" s="67"/>
      <c r="D52" s="179"/>
      <c r="E52" s="67"/>
      <c r="F52" s="68"/>
    </row>
    <row r="53" spans="1:8" s="105" customFormat="1" ht="15.75" customHeight="1" x14ac:dyDescent="0.25">
      <c r="A53" s="236" t="s">
        <v>84</v>
      </c>
      <c r="B53" s="236"/>
      <c r="C53" s="104"/>
      <c r="D53" s="180"/>
      <c r="E53" s="104" t="s">
        <v>85</v>
      </c>
      <c r="F53" s="104"/>
      <c r="H53" s="106"/>
    </row>
    <row r="54" spans="1:8" s="10" customFormat="1" x14ac:dyDescent="0.2">
      <c r="A54" s="16"/>
      <c r="B54" s="16"/>
      <c r="C54" s="16"/>
      <c r="D54" s="108"/>
      <c r="E54" s="233"/>
    </row>
    <row r="55" spans="1:8" x14ac:dyDescent="0.2">
      <c r="A55" s="1"/>
      <c r="B55" s="1"/>
      <c r="C55" s="1"/>
      <c r="D55" s="7"/>
      <c r="E55" s="234"/>
    </row>
    <row r="56" spans="1:8" x14ac:dyDescent="0.2">
      <c r="A56" s="1"/>
      <c r="B56" s="1"/>
      <c r="C56" s="1"/>
      <c r="D56" s="7"/>
      <c r="E56" s="235"/>
    </row>
    <row r="57" spans="1:8" x14ac:dyDescent="0.2">
      <c r="A57" s="1"/>
      <c r="B57" s="1"/>
      <c r="C57" s="1"/>
      <c r="D57" s="7"/>
      <c r="E57" s="235"/>
    </row>
    <row r="58" spans="1:8" x14ac:dyDescent="0.2">
      <c r="A58" s="1"/>
      <c r="B58" s="1"/>
      <c r="C58" s="1"/>
      <c r="D58" s="7"/>
      <c r="E58" s="233"/>
    </row>
    <row r="59" spans="1:8" x14ac:dyDescent="0.2">
      <c r="A59" s="1"/>
      <c r="B59" s="1"/>
      <c r="C59" s="1"/>
      <c r="D59" s="7"/>
      <c r="E59" s="233"/>
    </row>
    <row r="60" spans="1:8" x14ac:dyDescent="0.2">
      <c r="A60" s="1"/>
      <c r="B60" s="1"/>
      <c r="C60" s="1"/>
      <c r="D60" s="7"/>
      <c r="E60" s="233"/>
    </row>
    <row r="61" spans="1:8" x14ac:dyDescent="0.2">
      <c r="A61" s="1"/>
      <c r="B61" s="1"/>
      <c r="C61" s="1"/>
      <c r="D61" s="7"/>
      <c r="E61" s="233"/>
    </row>
  </sheetData>
  <mergeCells count="14">
    <mergeCell ref="A6:B6"/>
    <mergeCell ref="A25:B25"/>
    <mergeCell ref="A49:B49"/>
    <mergeCell ref="D1:E1"/>
    <mergeCell ref="D2:E2"/>
    <mergeCell ref="A53:B53"/>
    <mergeCell ref="H26:J26"/>
    <mergeCell ref="A48:B48"/>
    <mergeCell ref="D7:D8"/>
    <mergeCell ref="D19:D22"/>
    <mergeCell ref="A51:B51"/>
    <mergeCell ref="A50:B50"/>
    <mergeCell ref="D10:D16"/>
    <mergeCell ref="G37:I37"/>
  </mergeCells>
  <phoneticPr fontId="0" type="noConversion"/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view="pageBreakPreview" topLeftCell="B3" zoomScaleNormal="100" zoomScaleSheetLayoutView="100" workbookViewId="0">
      <selection activeCell="I47" sqref="I47"/>
    </sheetView>
  </sheetViews>
  <sheetFormatPr defaultRowHeight="12.75" x14ac:dyDescent="0.2"/>
  <cols>
    <col min="1" max="1" width="18.28515625" style="109" hidden="1" customWidth="1"/>
    <col min="2" max="2" width="33.85546875" style="109" customWidth="1"/>
    <col min="3" max="3" width="21" style="109" customWidth="1"/>
    <col min="4" max="4" width="19" style="109" customWidth="1"/>
    <col min="5" max="5" width="17.7109375" style="109" customWidth="1"/>
    <col min="6" max="6" width="20.140625" style="109" customWidth="1"/>
    <col min="7" max="7" width="22.7109375" style="109" customWidth="1"/>
    <col min="8" max="8" width="19.42578125" style="109" hidden="1" customWidth="1"/>
    <col min="9" max="9" width="22.140625" style="109" customWidth="1"/>
    <col min="10" max="10" width="15.28515625" style="109" customWidth="1"/>
    <col min="11" max="11" width="12.28515625" style="109" customWidth="1"/>
    <col min="12" max="16384" width="9.140625" style="109"/>
  </cols>
  <sheetData>
    <row r="1" spans="1:10" hidden="1" x14ac:dyDescent="0.2">
      <c r="F1" s="256" t="s">
        <v>103</v>
      </c>
      <c r="G1" s="256"/>
    </row>
    <row r="2" spans="1:10" ht="30.75" hidden="1" customHeight="1" x14ac:dyDescent="0.2">
      <c r="F2" s="255" t="s">
        <v>104</v>
      </c>
      <c r="G2" s="255"/>
    </row>
    <row r="3" spans="1:10" ht="18" customHeight="1" x14ac:dyDescent="0.25">
      <c r="A3" s="257" t="s">
        <v>145</v>
      </c>
      <c r="B3" s="257"/>
      <c r="C3" s="257"/>
      <c r="D3" s="257"/>
      <c r="E3" s="257"/>
      <c r="F3" s="257"/>
      <c r="G3" s="258"/>
      <c r="H3" s="110"/>
    </row>
    <row r="4" spans="1:10" ht="13.5" customHeight="1" thickBot="1" x14ac:dyDescent="0.25"/>
    <row r="5" spans="1:10" ht="51.75" customHeight="1" thickBot="1" x14ac:dyDescent="0.25">
      <c r="A5" s="111" t="s">
        <v>0</v>
      </c>
      <c r="B5" s="25" t="s">
        <v>89</v>
      </c>
      <c r="C5" s="26" t="s">
        <v>107</v>
      </c>
      <c r="D5" s="25" t="s">
        <v>146</v>
      </c>
      <c r="E5" s="25" t="s">
        <v>98</v>
      </c>
      <c r="F5" s="26" t="s">
        <v>147</v>
      </c>
      <c r="G5" s="25" t="s">
        <v>132</v>
      </c>
      <c r="H5" s="112" t="s">
        <v>26</v>
      </c>
      <c r="I5" s="113"/>
      <c r="J5" s="114"/>
    </row>
    <row r="6" spans="1:10" ht="21.75" hidden="1" customHeight="1" x14ac:dyDescent="0.2">
      <c r="A6" s="262" t="s">
        <v>55</v>
      </c>
      <c r="B6" s="263"/>
      <c r="C6" s="263"/>
      <c r="D6" s="263"/>
      <c r="E6" s="263"/>
      <c r="F6" s="263"/>
      <c r="G6" s="185"/>
      <c r="H6" s="115"/>
    </row>
    <row r="7" spans="1:10" ht="42.75" customHeight="1" x14ac:dyDescent="0.2">
      <c r="A7" s="188" t="s">
        <v>2</v>
      </c>
      <c r="B7" s="189" t="s">
        <v>108</v>
      </c>
      <c r="C7" s="190">
        <f>'Доходи сп.ф.'!D9</f>
        <v>30410.81</v>
      </c>
      <c r="D7" s="190">
        <f>'Доходи сп.ф.'!E9</f>
        <v>0</v>
      </c>
      <c r="E7" s="191" t="s">
        <v>53</v>
      </c>
      <c r="F7" s="190">
        <v>0</v>
      </c>
      <c r="G7" s="192">
        <f>C7+D7-F7</f>
        <v>30410.81</v>
      </c>
      <c r="H7" s="181"/>
      <c r="I7" s="121"/>
    </row>
    <row r="8" spans="1:10" ht="33" customHeight="1" x14ac:dyDescent="0.2">
      <c r="A8" s="122" t="s">
        <v>1</v>
      </c>
      <c r="B8" s="117" t="s">
        <v>109</v>
      </c>
      <c r="C8" s="118">
        <f>'Доходи сп.ф.'!D23</f>
        <v>492893.11</v>
      </c>
      <c r="D8" s="118">
        <f>'Доходи сп.ф.'!E23</f>
        <v>79962.66</v>
      </c>
      <c r="E8" s="119" t="s">
        <v>53</v>
      </c>
      <c r="F8" s="118">
        <v>84000</v>
      </c>
      <c r="G8" s="193">
        <f>C8+D8-F8</f>
        <v>488855.77</v>
      </c>
      <c r="H8" s="181"/>
      <c r="I8" s="113"/>
    </row>
    <row r="9" spans="1:10" ht="29.25" customHeight="1" x14ac:dyDescent="0.2">
      <c r="A9" s="123" t="s">
        <v>32</v>
      </c>
      <c r="B9" s="117" t="s">
        <v>110</v>
      </c>
      <c r="C9" s="118">
        <f>'Доходи сп.ф.'!D24</f>
        <v>215554.15</v>
      </c>
      <c r="D9" s="118">
        <f>'Доходи сп.ф.'!E24</f>
        <v>0</v>
      </c>
      <c r="E9" s="119" t="s">
        <v>53</v>
      </c>
      <c r="F9" s="118">
        <v>0</v>
      </c>
      <c r="G9" s="193">
        <f>C9+D9-F9</f>
        <v>215554.15</v>
      </c>
      <c r="H9" s="182"/>
      <c r="I9" s="124"/>
    </row>
    <row r="10" spans="1:10" ht="39.75" customHeight="1" x14ac:dyDescent="0.2">
      <c r="A10" s="116" t="s">
        <v>3</v>
      </c>
      <c r="B10" s="125" t="s">
        <v>133</v>
      </c>
      <c r="C10" s="126">
        <f>'Доходи сп.ф.'!D28</f>
        <v>25811.98</v>
      </c>
      <c r="D10" s="126">
        <f>'Доходи сп.ф.'!E28</f>
        <v>0</v>
      </c>
      <c r="E10" s="119" t="s">
        <v>53</v>
      </c>
      <c r="F10" s="118">
        <v>0</v>
      </c>
      <c r="G10" s="193">
        <f t="shared" ref="G10:G25" si="0">C10+D10-F10</f>
        <v>25811.98</v>
      </c>
      <c r="H10" s="183"/>
      <c r="I10" s="128" t="s">
        <v>88</v>
      </c>
    </row>
    <row r="11" spans="1:10" ht="56.25" customHeight="1" x14ac:dyDescent="0.2">
      <c r="A11" s="129"/>
      <c r="B11" s="125" t="s">
        <v>140</v>
      </c>
      <c r="C11" s="126">
        <f>'Доходи сп.ф.'!D31</f>
        <v>0</v>
      </c>
      <c r="D11" s="126">
        <f>'Доходи сп.ф.'!E31</f>
        <v>159.72</v>
      </c>
      <c r="E11" s="119" t="s">
        <v>53</v>
      </c>
      <c r="F11" s="118">
        <v>0</v>
      </c>
      <c r="G11" s="193">
        <f t="shared" si="0"/>
        <v>159.72</v>
      </c>
      <c r="H11" s="181"/>
      <c r="I11" s="128"/>
    </row>
    <row r="12" spans="1:10" ht="27.75" customHeight="1" x14ac:dyDescent="0.2">
      <c r="A12" s="116" t="s">
        <v>4</v>
      </c>
      <c r="B12" s="117" t="s">
        <v>111</v>
      </c>
      <c r="C12" s="118">
        <f>'Доходи сп.ф.'!D30</f>
        <v>13878.65</v>
      </c>
      <c r="D12" s="118">
        <f>'Доходи сп.ф.'!E30</f>
        <v>70704</v>
      </c>
      <c r="E12" s="119" t="s">
        <v>53</v>
      </c>
      <c r="F12" s="118">
        <v>80595.98</v>
      </c>
      <c r="G12" s="193">
        <f t="shared" si="0"/>
        <v>3986.6699999999983</v>
      </c>
      <c r="H12" s="181"/>
      <c r="I12" s="128" t="s">
        <v>88</v>
      </c>
    </row>
    <row r="13" spans="1:10" ht="27.75" customHeight="1" thickBot="1" x14ac:dyDescent="0.25">
      <c r="A13" s="130"/>
      <c r="B13" s="131" t="s">
        <v>112</v>
      </c>
      <c r="C13" s="132">
        <f>'Доходи сп.ф.'!D27</f>
        <v>169228.94</v>
      </c>
      <c r="D13" s="132">
        <f>'Доходи сп.ф.'!E27</f>
        <v>2801298.48</v>
      </c>
      <c r="E13" s="119" t="s">
        <v>53</v>
      </c>
      <c r="F13" s="132">
        <v>2503063.06</v>
      </c>
      <c r="G13" s="193">
        <f t="shared" si="0"/>
        <v>467464.35999999987</v>
      </c>
      <c r="H13" s="184"/>
      <c r="I13" s="128" t="s">
        <v>88</v>
      </c>
    </row>
    <row r="14" spans="1:10" ht="47.25" customHeight="1" thickBot="1" x14ac:dyDescent="0.25">
      <c r="A14" s="130"/>
      <c r="B14" s="136" t="s">
        <v>142</v>
      </c>
      <c r="C14" s="194">
        <f>'Доходи сп.ф.'!D33</f>
        <v>1031.05</v>
      </c>
      <c r="D14" s="194">
        <f>'Доходи сп.ф.'!E32</f>
        <v>456942.13</v>
      </c>
      <c r="E14" s="195" t="s">
        <v>53</v>
      </c>
      <c r="F14" s="194">
        <f>D14</f>
        <v>456942.13</v>
      </c>
      <c r="G14" s="196">
        <f t="shared" si="0"/>
        <v>1031.0499999999884</v>
      </c>
      <c r="H14" s="183"/>
      <c r="I14" s="128" t="s">
        <v>100</v>
      </c>
    </row>
    <row r="15" spans="1:10" ht="38.25" hidden="1" x14ac:dyDescent="0.2">
      <c r="A15" s="186" t="s">
        <v>29</v>
      </c>
      <c r="B15" s="131" t="s">
        <v>44</v>
      </c>
      <c r="C15" s="187">
        <f>'Доходи сп.ф.'!D37</f>
        <v>0</v>
      </c>
      <c r="D15" s="132">
        <f>'Доходи сп.ф.'!E37</f>
        <v>0</v>
      </c>
      <c r="E15" s="132"/>
      <c r="F15" s="132">
        <v>0</v>
      </c>
      <c r="G15" s="132">
        <f t="shared" si="0"/>
        <v>0</v>
      </c>
      <c r="H15" s="120"/>
    </row>
    <row r="16" spans="1:10" ht="30" hidden="1" customHeight="1" x14ac:dyDescent="0.2">
      <c r="A16" s="116" t="s">
        <v>5</v>
      </c>
      <c r="B16" s="117" t="s">
        <v>9</v>
      </c>
      <c r="C16" s="118">
        <f>'Доходи сп.ф.'!D34</f>
        <v>0</v>
      </c>
      <c r="D16" s="118">
        <f>'Доходи сп.ф.'!E34</f>
        <v>0</v>
      </c>
      <c r="E16" s="118"/>
      <c r="F16" s="118">
        <v>0</v>
      </c>
      <c r="G16" s="118">
        <f t="shared" si="0"/>
        <v>0</v>
      </c>
      <c r="H16" s="120"/>
    </row>
    <row r="17" spans="1:9" ht="36.75" hidden="1" customHeight="1" x14ac:dyDescent="0.2">
      <c r="A17" s="116" t="s">
        <v>6</v>
      </c>
      <c r="B17" s="117" t="s">
        <v>10</v>
      </c>
      <c r="C17" s="118">
        <f>'Доходи сп.ф.'!D43</f>
        <v>0</v>
      </c>
      <c r="D17" s="118">
        <f>'Доходи сп.ф.'!E43</f>
        <v>0</v>
      </c>
      <c r="E17" s="118"/>
      <c r="F17" s="118">
        <v>0</v>
      </c>
      <c r="G17" s="118">
        <f t="shared" si="0"/>
        <v>0</v>
      </c>
      <c r="H17" s="135"/>
    </row>
    <row r="18" spans="1:9" ht="21" hidden="1" customHeight="1" x14ac:dyDescent="0.2">
      <c r="A18" s="116" t="s">
        <v>7</v>
      </c>
      <c r="B18" s="117" t="s">
        <v>15</v>
      </c>
      <c r="C18" s="118">
        <f>'Доходи сп.ф.'!D46</f>
        <v>0</v>
      </c>
      <c r="D18" s="118">
        <f>'Доходи сп.ф.'!E46</f>
        <v>0</v>
      </c>
      <c r="E18" s="118"/>
      <c r="F18" s="118">
        <v>0</v>
      </c>
      <c r="G18" s="118">
        <f t="shared" si="0"/>
        <v>0</v>
      </c>
      <c r="H18" s="120"/>
    </row>
    <row r="19" spans="1:9" ht="20.25" hidden="1" customHeight="1" x14ac:dyDescent="0.2">
      <c r="A19" s="134" t="s">
        <v>25</v>
      </c>
      <c r="B19" s="117" t="s">
        <v>24</v>
      </c>
      <c r="C19" s="118">
        <f>'Доходи сп.ф.'!D44</f>
        <v>0</v>
      </c>
      <c r="D19" s="118">
        <f>'Доходи сп.ф.'!E38</f>
        <v>0</v>
      </c>
      <c r="E19" s="118"/>
      <c r="F19" s="118">
        <v>0</v>
      </c>
      <c r="G19" s="118">
        <f t="shared" si="0"/>
        <v>0</v>
      </c>
      <c r="H19" s="127"/>
    </row>
    <row r="20" spans="1:9" hidden="1" x14ac:dyDescent="0.2">
      <c r="A20" s="134" t="s">
        <v>36</v>
      </c>
      <c r="B20" s="117" t="s">
        <v>71</v>
      </c>
      <c r="C20" s="118">
        <f>'Доходи сп.ф.'!D36</f>
        <v>0</v>
      </c>
      <c r="D20" s="118">
        <f>'Доходи сп.ф.'!E36</f>
        <v>0</v>
      </c>
      <c r="E20" s="118"/>
      <c r="F20" s="118">
        <v>0</v>
      </c>
      <c r="G20" s="118">
        <f t="shared" si="0"/>
        <v>0</v>
      </c>
      <c r="H20" s="127"/>
    </row>
    <row r="21" spans="1:9" hidden="1" x14ac:dyDescent="0.2">
      <c r="A21" s="134" t="s">
        <v>35</v>
      </c>
      <c r="B21" s="117" t="s">
        <v>38</v>
      </c>
      <c r="C21" s="118">
        <f>'Доходи сп.ф.'!D39</f>
        <v>0</v>
      </c>
      <c r="D21" s="118">
        <f>'Доходи сп.ф.'!E39</f>
        <v>0</v>
      </c>
      <c r="E21" s="118"/>
      <c r="F21" s="118">
        <v>0</v>
      </c>
      <c r="G21" s="118">
        <f t="shared" si="0"/>
        <v>0</v>
      </c>
      <c r="H21" s="127"/>
    </row>
    <row r="22" spans="1:9" ht="17.25" hidden="1" customHeight="1" x14ac:dyDescent="0.2">
      <c r="A22" s="134" t="s">
        <v>34</v>
      </c>
      <c r="B22" s="117" t="s">
        <v>37</v>
      </c>
      <c r="C22" s="118">
        <f>'Доходи сп.ф.'!D40</f>
        <v>0</v>
      </c>
      <c r="D22" s="118">
        <f>'Доходи сп.ф.'!E40</f>
        <v>0</v>
      </c>
      <c r="E22" s="118"/>
      <c r="F22" s="118">
        <v>0</v>
      </c>
      <c r="G22" s="118">
        <f t="shared" si="0"/>
        <v>0</v>
      </c>
      <c r="H22" s="127"/>
    </row>
    <row r="23" spans="1:9" ht="65.25" hidden="1" customHeight="1" x14ac:dyDescent="0.2">
      <c r="A23" s="134"/>
      <c r="B23" s="117" t="s">
        <v>41</v>
      </c>
      <c r="C23" s="118">
        <f>'Доходи сп.ф.'!D41</f>
        <v>0</v>
      </c>
      <c r="D23" s="118">
        <f>'Доходи сп.ф.'!E41</f>
        <v>0</v>
      </c>
      <c r="E23" s="118"/>
      <c r="F23" s="118">
        <v>0</v>
      </c>
      <c r="G23" s="118">
        <f t="shared" si="0"/>
        <v>0</v>
      </c>
      <c r="H23" s="127"/>
    </row>
    <row r="24" spans="1:9" ht="21" hidden="1" customHeight="1" x14ac:dyDescent="0.2">
      <c r="A24" s="134" t="s">
        <v>33</v>
      </c>
      <c r="B24" s="117" t="s">
        <v>39</v>
      </c>
      <c r="C24" s="118">
        <f>'Доходи сп.ф.'!D42</f>
        <v>0</v>
      </c>
      <c r="D24" s="118">
        <f>'Доходи сп.ф.'!E42</f>
        <v>0</v>
      </c>
      <c r="E24" s="118"/>
      <c r="F24" s="118">
        <v>0</v>
      </c>
      <c r="G24" s="118">
        <f t="shared" si="0"/>
        <v>0</v>
      </c>
      <c r="H24" s="127"/>
    </row>
    <row r="25" spans="1:9" ht="16.5" hidden="1" customHeight="1" thickBot="1" x14ac:dyDescent="0.25">
      <c r="A25" s="134"/>
      <c r="B25" s="136" t="s">
        <v>31</v>
      </c>
      <c r="C25" s="137">
        <f>'Доходи сп.ф.'!D45</f>
        <v>0</v>
      </c>
      <c r="D25" s="137">
        <f>'Доходи сп.ф.'!E45</f>
        <v>0</v>
      </c>
      <c r="E25" s="137"/>
      <c r="F25" s="137">
        <v>0</v>
      </c>
      <c r="G25" s="137">
        <f t="shared" si="0"/>
        <v>0</v>
      </c>
      <c r="H25" s="133"/>
      <c r="I25" s="138"/>
    </row>
    <row r="26" spans="1:9" ht="21" customHeight="1" x14ac:dyDescent="0.2">
      <c r="A26" s="134"/>
      <c r="B26" s="199" t="s">
        <v>113</v>
      </c>
      <c r="C26" s="199" t="s">
        <v>53</v>
      </c>
      <c r="D26" s="199"/>
      <c r="E26" s="199" t="s">
        <v>53</v>
      </c>
      <c r="F26" s="200">
        <v>411450.76</v>
      </c>
      <c r="G26" s="201"/>
      <c r="H26" s="139"/>
      <c r="I26" s="140" t="s">
        <v>153</v>
      </c>
    </row>
    <row r="27" spans="1:9" ht="21" customHeight="1" x14ac:dyDescent="0.2">
      <c r="A27" s="134"/>
      <c r="B27" s="199" t="s">
        <v>154</v>
      </c>
      <c r="C27" s="199" t="s">
        <v>53</v>
      </c>
      <c r="D27" s="199"/>
      <c r="E27" s="199" t="s">
        <v>53</v>
      </c>
      <c r="F27" s="200">
        <v>103362</v>
      </c>
      <c r="G27" s="201"/>
      <c r="H27" s="139"/>
      <c r="I27" s="140" t="s">
        <v>153</v>
      </c>
    </row>
    <row r="28" spans="1:9" ht="19.5" customHeight="1" x14ac:dyDescent="0.2">
      <c r="A28" s="134"/>
      <c r="B28" s="202" t="s">
        <v>114</v>
      </c>
      <c r="C28" s="202" t="s">
        <v>53</v>
      </c>
      <c r="D28" s="202"/>
      <c r="E28" s="199" t="s">
        <v>53</v>
      </c>
      <c r="F28" s="200">
        <v>235722.37</v>
      </c>
      <c r="G28" s="203"/>
      <c r="H28" s="141"/>
      <c r="I28" s="128" t="s">
        <v>152</v>
      </c>
    </row>
    <row r="29" spans="1:9" ht="21" customHeight="1" x14ac:dyDescent="0.2">
      <c r="A29" s="134"/>
      <c r="B29" s="202" t="s">
        <v>115</v>
      </c>
      <c r="C29" s="202" t="s">
        <v>53</v>
      </c>
      <c r="D29" s="202"/>
      <c r="E29" s="199" t="s">
        <v>53</v>
      </c>
      <c r="F29" s="200">
        <v>0</v>
      </c>
      <c r="G29" s="203"/>
      <c r="H29" s="141"/>
    </row>
    <row r="30" spans="1:9" ht="21" customHeight="1" x14ac:dyDescent="0.2">
      <c r="A30" s="134"/>
      <c r="B30" s="202" t="s">
        <v>116</v>
      </c>
      <c r="C30" s="202" t="s">
        <v>53</v>
      </c>
      <c r="D30" s="202"/>
      <c r="E30" s="199" t="s">
        <v>53</v>
      </c>
      <c r="F30" s="200">
        <v>0</v>
      </c>
      <c r="G30" s="203"/>
      <c r="H30" s="141"/>
      <c r="I30" s="142" t="s">
        <v>101</v>
      </c>
    </row>
    <row r="31" spans="1:9" ht="18.75" customHeight="1" x14ac:dyDescent="0.2">
      <c r="A31" s="134"/>
      <c r="B31" s="204" t="s">
        <v>117</v>
      </c>
      <c r="C31" s="205" t="s">
        <v>53</v>
      </c>
      <c r="D31" s="202"/>
      <c r="E31" s="199" t="s">
        <v>53</v>
      </c>
      <c r="F31" s="200">
        <v>0</v>
      </c>
      <c r="G31" s="203"/>
      <c r="H31" s="141"/>
      <c r="I31" s="114"/>
    </row>
    <row r="32" spans="1:9" ht="26.25" customHeight="1" x14ac:dyDescent="0.2">
      <c r="A32" s="134"/>
      <c r="B32" s="202" t="s">
        <v>118</v>
      </c>
      <c r="C32" s="202" t="s">
        <v>53</v>
      </c>
      <c r="D32" s="202"/>
      <c r="E32" s="199" t="s">
        <v>53</v>
      </c>
      <c r="F32" s="200">
        <v>627658.62</v>
      </c>
      <c r="G32" s="203"/>
      <c r="H32" s="141"/>
      <c r="I32" s="124" t="s">
        <v>134</v>
      </c>
    </row>
    <row r="33" spans="1:10" ht="21.75" customHeight="1" x14ac:dyDescent="0.2">
      <c r="A33" s="134"/>
      <c r="B33" s="204" t="s">
        <v>119</v>
      </c>
      <c r="C33" s="202" t="s">
        <v>53</v>
      </c>
      <c r="D33" s="202"/>
      <c r="E33" s="199" t="s">
        <v>53</v>
      </c>
      <c r="F33" s="200">
        <v>31983.61</v>
      </c>
      <c r="G33" s="203"/>
      <c r="H33" s="141"/>
      <c r="I33" s="124"/>
    </row>
    <row r="34" spans="1:10" ht="27.75" customHeight="1" x14ac:dyDescent="0.2">
      <c r="A34" s="134"/>
      <c r="B34" s="204" t="s">
        <v>120</v>
      </c>
      <c r="C34" s="202" t="s">
        <v>53</v>
      </c>
      <c r="D34" s="202"/>
      <c r="E34" s="199" t="s">
        <v>53</v>
      </c>
      <c r="F34" s="200">
        <v>2649043.65</v>
      </c>
      <c r="G34" s="203"/>
      <c r="H34" s="141"/>
    </row>
    <row r="35" spans="1:10" ht="27.75" customHeight="1" x14ac:dyDescent="0.2">
      <c r="A35" s="134"/>
      <c r="B35" s="204" t="s">
        <v>144</v>
      </c>
      <c r="C35" s="202" t="s">
        <v>53</v>
      </c>
      <c r="D35" s="202"/>
      <c r="E35" s="199" t="s">
        <v>53</v>
      </c>
      <c r="F35" s="200">
        <v>74095.199999999997</v>
      </c>
      <c r="G35" s="203"/>
      <c r="H35" s="141"/>
    </row>
    <row r="36" spans="1:10" ht="24" customHeight="1" x14ac:dyDescent="0.2">
      <c r="A36" s="134"/>
      <c r="B36" s="204" t="s">
        <v>121</v>
      </c>
      <c r="C36" s="202" t="s">
        <v>53</v>
      </c>
      <c r="D36" s="202"/>
      <c r="E36" s="199" t="s">
        <v>53</v>
      </c>
      <c r="F36" s="200">
        <v>0</v>
      </c>
      <c r="G36" s="203"/>
      <c r="H36" s="141"/>
    </row>
    <row r="37" spans="1:10" ht="42.75" customHeight="1" x14ac:dyDescent="0.2">
      <c r="A37" s="134"/>
      <c r="B37" s="202" t="s">
        <v>122</v>
      </c>
      <c r="C37" s="202" t="s">
        <v>53</v>
      </c>
      <c r="D37" s="202"/>
      <c r="E37" s="199" t="s">
        <v>53</v>
      </c>
      <c r="F37" s="200">
        <v>1866247.76</v>
      </c>
      <c r="G37" s="203"/>
      <c r="H37" s="141"/>
      <c r="I37" s="142" t="s">
        <v>86</v>
      </c>
    </row>
    <row r="38" spans="1:10" ht="18.75" customHeight="1" x14ac:dyDescent="0.2">
      <c r="A38" s="134"/>
      <c r="B38" s="204" t="s">
        <v>123</v>
      </c>
      <c r="C38" s="202" t="s">
        <v>53</v>
      </c>
      <c r="D38" s="202"/>
      <c r="E38" s="199" t="s">
        <v>53</v>
      </c>
      <c r="F38" s="200">
        <v>0</v>
      </c>
      <c r="G38" s="203"/>
      <c r="H38" s="141"/>
      <c r="I38" s="142" t="s">
        <v>87</v>
      </c>
    </row>
    <row r="39" spans="1:10" ht="22.5" customHeight="1" x14ac:dyDescent="0.2">
      <c r="A39" s="134"/>
      <c r="B39" s="204" t="s">
        <v>124</v>
      </c>
      <c r="C39" s="202" t="s">
        <v>53</v>
      </c>
      <c r="D39" s="202"/>
      <c r="E39" s="199" t="s">
        <v>53</v>
      </c>
      <c r="F39" s="200">
        <v>0</v>
      </c>
      <c r="G39" s="203"/>
      <c r="H39" s="141"/>
      <c r="I39" s="143"/>
    </row>
    <row r="40" spans="1:10" ht="22.5" customHeight="1" x14ac:dyDescent="0.2">
      <c r="A40" s="134"/>
      <c r="B40" s="204" t="s">
        <v>143</v>
      </c>
      <c r="C40" s="202" t="s">
        <v>53</v>
      </c>
      <c r="D40" s="202"/>
      <c r="E40" s="199" t="s">
        <v>53</v>
      </c>
      <c r="F40" s="200">
        <v>16645</v>
      </c>
      <c r="G40" s="203"/>
      <c r="H40" s="141"/>
      <c r="I40" s="143"/>
    </row>
    <row r="41" spans="1:10" ht="22.5" customHeight="1" x14ac:dyDescent="0.2">
      <c r="A41" s="134"/>
      <c r="B41" s="204" t="s">
        <v>125</v>
      </c>
      <c r="C41" s="202" t="s">
        <v>53</v>
      </c>
      <c r="D41" s="202"/>
      <c r="E41" s="199" t="s">
        <v>53</v>
      </c>
      <c r="F41" s="200">
        <v>2198308.4500000002</v>
      </c>
      <c r="G41" s="203"/>
      <c r="H41" s="141"/>
      <c r="I41" s="109" t="s">
        <v>151</v>
      </c>
    </row>
    <row r="42" spans="1:10" ht="29.25" customHeight="1" x14ac:dyDescent="0.2">
      <c r="A42" s="134"/>
      <c r="B42" s="204" t="s">
        <v>126</v>
      </c>
      <c r="C42" s="202" t="s">
        <v>53</v>
      </c>
      <c r="D42" s="202"/>
      <c r="E42" s="199" t="s">
        <v>53</v>
      </c>
      <c r="F42" s="200">
        <v>178835.6</v>
      </c>
      <c r="G42" s="203"/>
      <c r="H42" s="141"/>
      <c r="I42" s="109" t="s">
        <v>150</v>
      </c>
    </row>
    <row r="43" spans="1:10" ht="18" hidden="1" customHeight="1" x14ac:dyDescent="0.2">
      <c r="A43" s="134"/>
      <c r="B43" s="202" t="s">
        <v>76</v>
      </c>
      <c r="C43" s="202" t="s">
        <v>53</v>
      </c>
      <c r="D43" s="202"/>
      <c r="E43" s="199" t="s">
        <v>53</v>
      </c>
      <c r="F43" s="200"/>
      <c r="G43" s="203"/>
      <c r="H43" s="141"/>
    </row>
    <row r="44" spans="1:10" ht="18" customHeight="1" x14ac:dyDescent="0.2">
      <c r="A44" s="134"/>
      <c r="B44" s="204" t="s">
        <v>127</v>
      </c>
      <c r="C44" s="202" t="s">
        <v>53</v>
      </c>
      <c r="D44" s="202"/>
      <c r="E44" s="199" t="s">
        <v>53</v>
      </c>
      <c r="F44" s="200">
        <v>0</v>
      </c>
      <c r="G44" s="203"/>
      <c r="H44" s="141"/>
      <c r="I44" s="114"/>
    </row>
    <row r="45" spans="1:10" ht="18.75" customHeight="1" x14ac:dyDescent="0.2">
      <c r="A45" s="134"/>
      <c r="B45" s="204" t="s">
        <v>128</v>
      </c>
      <c r="C45" s="202" t="s">
        <v>53</v>
      </c>
      <c r="D45" s="202"/>
      <c r="E45" s="199" t="s">
        <v>53</v>
      </c>
      <c r="F45" s="200">
        <v>0</v>
      </c>
      <c r="G45" s="203"/>
      <c r="H45" s="144"/>
    </row>
    <row r="46" spans="1:10" ht="18.75" customHeight="1" x14ac:dyDescent="0.2">
      <c r="A46" s="134"/>
      <c r="B46" s="204" t="s">
        <v>129</v>
      </c>
      <c r="C46" s="202" t="s">
        <v>53</v>
      </c>
      <c r="D46" s="202"/>
      <c r="E46" s="199" t="s">
        <v>53</v>
      </c>
      <c r="F46" s="200">
        <v>137854.87</v>
      </c>
      <c r="G46" s="203"/>
      <c r="H46" s="145"/>
      <c r="I46" s="114"/>
    </row>
    <row r="47" spans="1:10" ht="28.5" customHeight="1" x14ac:dyDescent="0.2">
      <c r="A47" s="134"/>
      <c r="B47" s="204" t="s">
        <v>130</v>
      </c>
      <c r="C47" s="202" t="s">
        <v>53</v>
      </c>
      <c r="D47" s="202"/>
      <c r="E47" s="199" t="s">
        <v>53</v>
      </c>
      <c r="F47" s="200">
        <v>200000</v>
      </c>
      <c r="G47" s="203"/>
      <c r="H47" s="145"/>
      <c r="J47" s="114"/>
    </row>
    <row r="48" spans="1:10" s="149" customFormat="1" ht="29.25" customHeight="1" thickBot="1" x14ac:dyDescent="0.25">
      <c r="A48" s="146"/>
      <c r="B48" s="206" t="s">
        <v>91</v>
      </c>
      <c r="C48" s="207" t="s">
        <v>53</v>
      </c>
      <c r="D48" s="208"/>
      <c r="E48" s="199" t="s">
        <v>53</v>
      </c>
      <c r="F48" s="209">
        <v>0</v>
      </c>
      <c r="G48" s="208"/>
      <c r="H48" s="147"/>
      <c r="I48" s="148"/>
      <c r="J48" s="138"/>
    </row>
    <row r="49" spans="1:11" s="149" customFormat="1" ht="29.25" hidden="1" customHeight="1" thickBot="1" x14ac:dyDescent="0.25">
      <c r="A49" s="150"/>
      <c r="B49" s="210" t="s">
        <v>97</v>
      </c>
      <c r="C49" s="207" t="s">
        <v>53</v>
      </c>
      <c r="D49" s="211"/>
      <c r="E49" s="214" t="s">
        <v>53</v>
      </c>
      <c r="F49" s="209">
        <v>0</v>
      </c>
      <c r="G49" s="211"/>
      <c r="H49" s="147"/>
      <c r="I49" s="151"/>
      <c r="J49" s="138"/>
    </row>
    <row r="50" spans="1:11" s="149" customFormat="1" ht="29.25" customHeight="1" thickBot="1" x14ac:dyDescent="0.25">
      <c r="A50" s="213"/>
      <c r="B50" s="219" t="s">
        <v>138</v>
      </c>
      <c r="C50" s="202" t="s">
        <v>53</v>
      </c>
      <c r="D50" s="203"/>
      <c r="E50" s="202" t="s">
        <v>53</v>
      </c>
      <c r="F50" s="205">
        <v>0</v>
      </c>
      <c r="G50" s="205">
        <v>-188090.46</v>
      </c>
      <c r="H50" s="147"/>
      <c r="I50" s="220" t="s">
        <v>131</v>
      </c>
      <c r="J50" s="138"/>
    </row>
    <row r="51" spans="1:11" s="110" customFormat="1" ht="24" customHeight="1" thickBot="1" x14ac:dyDescent="0.25">
      <c r="A51" s="152" t="s">
        <v>11</v>
      </c>
      <c r="B51" s="215" t="s">
        <v>54</v>
      </c>
      <c r="C51" s="216">
        <f>'Доходи сп.ф.'!D18</f>
        <v>4077165.13</v>
      </c>
      <c r="D51" s="217">
        <f>'Доходи сп.ф.'!E18</f>
        <v>217680.77</v>
      </c>
      <c r="E51" s="217">
        <f>3000000+1000000+2000000+2000000</f>
        <v>8000000</v>
      </c>
      <c r="F51" s="217">
        <f>F26+F28+F29+F30+F31+F32+F33+F34+F35+F36+F37+F38+F39+F40+F41+F42+F44+F45+F46+F47+F48+F49+F27</f>
        <v>8731207.8899999987</v>
      </c>
      <c r="G51" s="218">
        <f>C51+D51+E51-F51+G50</f>
        <v>3375547.55</v>
      </c>
      <c r="H51" s="153"/>
      <c r="I51" s="154"/>
      <c r="J51" s="155"/>
      <c r="K51" s="156"/>
    </row>
    <row r="52" spans="1:11" s="110" customFormat="1" ht="16.5" customHeight="1" thickBot="1" x14ac:dyDescent="0.25">
      <c r="A52" s="157"/>
      <c r="B52" s="158" t="s">
        <v>135</v>
      </c>
      <c r="C52" s="158">
        <f>'Доходи сп.ф.'!D47</f>
        <v>0.16</v>
      </c>
      <c r="D52" s="158">
        <f>'Доходи сп.ф.'!E47</f>
        <v>61450.52</v>
      </c>
      <c r="E52" s="159">
        <v>0</v>
      </c>
      <c r="F52" s="160">
        <v>0</v>
      </c>
      <c r="G52" s="161">
        <f>C52+D52+E52-F52</f>
        <v>61450.68</v>
      </c>
      <c r="H52" s="162"/>
      <c r="I52" s="163"/>
      <c r="J52" s="155"/>
    </row>
    <row r="53" spans="1:11" s="110" customFormat="1" ht="19.5" thickBot="1" x14ac:dyDescent="0.3">
      <c r="A53" s="164" t="s">
        <v>8</v>
      </c>
      <c r="B53" s="99" t="s">
        <v>58</v>
      </c>
      <c r="C53" s="99">
        <f>C7+C8+C9+C10+C12+C13+C14+C51+C52+C11</f>
        <v>5025973.9800000004</v>
      </c>
      <c r="D53" s="99">
        <f>D7+D8+D9+D10+D12+D13+D14+D51+D52+D11</f>
        <v>3688198.2800000003</v>
      </c>
      <c r="E53" s="99">
        <f>E51</f>
        <v>8000000</v>
      </c>
      <c r="F53" s="99">
        <f>F7+F8+F9+F10+F12+F13+F14+F51+F52+F11</f>
        <v>11855809.059999999</v>
      </c>
      <c r="G53" s="99">
        <f>G7+G8+G9+G10+G12+G13+G14+G51+G52+G11</f>
        <v>4670272.7399999993</v>
      </c>
      <c r="H53" s="27"/>
      <c r="I53" s="156">
        <f>G7+G8+G9+G10+G12+G13+G14+G51+G52</f>
        <v>4670113.0199999996</v>
      </c>
      <c r="J53" s="156">
        <f>G53-I53</f>
        <v>159.71999999973923</v>
      </c>
      <c r="K53" s="156"/>
    </row>
    <row r="54" spans="1:11" ht="30" hidden="1" customHeight="1" x14ac:dyDescent="0.2">
      <c r="A54" s="260" t="s">
        <v>16</v>
      </c>
      <c r="B54" s="261"/>
      <c r="C54" s="261"/>
      <c r="D54" s="261"/>
      <c r="E54" s="261"/>
      <c r="F54" s="261"/>
      <c r="G54" s="261"/>
      <c r="H54" s="261"/>
    </row>
    <row r="55" spans="1:11" ht="18.75" hidden="1" customHeight="1" x14ac:dyDescent="0.2">
      <c r="A55" s="259" t="s">
        <v>17</v>
      </c>
      <c r="B55" s="259"/>
      <c r="C55" s="165"/>
      <c r="D55" s="165"/>
      <c r="E55" s="165"/>
      <c r="F55" s="259" t="s">
        <v>18</v>
      </c>
      <c r="G55" s="259"/>
      <c r="H55" s="166"/>
    </row>
    <row r="56" spans="1:11" ht="39" hidden="1" customHeight="1" thickBot="1" x14ac:dyDescent="0.25">
      <c r="A56" s="167"/>
      <c r="B56" s="168" t="s">
        <v>74</v>
      </c>
      <c r="C56" s="169">
        <v>0</v>
      </c>
      <c r="D56" s="169">
        <v>0</v>
      </c>
      <c r="E56" s="169"/>
      <c r="F56" s="170">
        <v>0</v>
      </c>
      <c r="G56" s="169">
        <v>0</v>
      </c>
      <c r="H56" s="170"/>
    </row>
    <row r="57" spans="1:11" ht="9.75" customHeight="1" x14ac:dyDescent="0.2">
      <c r="A57" s="167"/>
      <c r="B57" s="167"/>
      <c r="C57" s="165"/>
      <c r="D57" s="165"/>
      <c r="E57" s="165"/>
      <c r="F57" s="232"/>
      <c r="G57" s="167"/>
      <c r="H57" s="166"/>
    </row>
    <row r="58" spans="1:11" ht="9.75" customHeight="1" x14ac:dyDescent="0.2">
      <c r="A58" s="167"/>
      <c r="B58" s="167"/>
      <c r="C58" s="165"/>
      <c r="D58" s="165"/>
      <c r="E58" s="165"/>
      <c r="F58" s="232"/>
      <c r="G58" s="167"/>
      <c r="H58" s="166"/>
    </row>
    <row r="59" spans="1:11" s="110" customFormat="1" ht="15.75" customHeight="1" x14ac:dyDescent="0.25">
      <c r="B59" s="107" t="s">
        <v>84</v>
      </c>
      <c r="C59" s="107"/>
      <c r="D59" s="104"/>
      <c r="E59" s="104"/>
      <c r="G59" s="104" t="s">
        <v>85</v>
      </c>
      <c r="H59" s="171"/>
    </row>
    <row r="60" spans="1:11" x14ac:dyDescent="0.2">
      <c r="B60" s="172"/>
      <c r="C60" s="172"/>
      <c r="D60" s="172"/>
      <c r="E60" s="172"/>
      <c r="F60" s="172"/>
      <c r="H60" s="172"/>
    </row>
    <row r="61" spans="1:11" x14ac:dyDescent="0.2">
      <c r="C61" s="114"/>
      <c r="D61" s="156"/>
      <c r="E61" s="156"/>
      <c r="F61" s="114"/>
      <c r="G61" s="173"/>
      <c r="H61" s="172"/>
      <c r="I61" s="114"/>
    </row>
    <row r="62" spans="1:11" x14ac:dyDescent="0.2">
      <c r="C62" s="174"/>
      <c r="D62" s="163"/>
      <c r="E62" s="163"/>
      <c r="F62" s="114"/>
      <c r="G62" s="173"/>
      <c r="H62" s="175"/>
      <c r="I62" s="114"/>
      <c r="J62" s="114"/>
    </row>
    <row r="63" spans="1:11" x14ac:dyDescent="0.2">
      <c r="D63" s="174"/>
      <c r="E63" s="174"/>
      <c r="G63" s="114"/>
    </row>
    <row r="64" spans="1:11" x14ac:dyDescent="0.2">
      <c r="C64" s="174"/>
      <c r="F64" s="114"/>
      <c r="H64" s="172"/>
    </row>
    <row r="65" spans="4:8" x14ac:dyDescent="0.2">
      <c r="D65" s="174"/>
      <c r="E65" s="174"/>
      <c r="G65" s="174"/>
      <c r="H65" s="175"/>
    </row>
    <row r="66" spans="4:8" x14ac:dyDescent="0.2">
      <c r="D66" s="114"/>
    </row>
  </sheetData>
  <mergeCells count="7">
    <mergeCell ref="F1:G1"/>
    <mergeCell ref="F2:G2"/>
    <mergeCell ref="A3:G3"/>
    <mergeCell ref="F55:G55"/>
    <mergeCell ref="A55:B55"/>
    <mergeCell ref="A54:H54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</vt:lpstr>
      <vt:lpstr>Використ сп_ф</vt:lpstr>
      <vt:lpstr>'Використ сп_ф'!Область_печати</vt:lpstr>
      <vt:lpstr>'Доходи сп.ф.'!Область_печати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2018-12-22T08:39:07Z</cp:lastPrinted>
  <dcterms:created xsi:type="dcterms:W3CDTF">2005-02-17T12:47:23Z</dcterms:created>
  <dcterms:modified xsi:type="dcterms:W3CDTF">2018-12-27T06:40:22Z</dcterms:modified>
</cp:coreProperties>
</file>